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750" windowWidth="11910" windowHeight="9495" activeTab="0"/>
  </bookViews>
  <sheets>
    <sheet name="Engineer's Estimate" sheetId="1" r:id="rId1"/>
    <sheet name="Funding Breakdown Spreadsheet" sheetId="2" r:id="rId2"/>
  </sheets>
  <definedNames>
    <definedName name="_xlnm.Print_Area" localSheetId="0">'Engineer''s Estimate'!$B$1:$G$58</definedName>
    <definedName name="_xlnm.Print_Titles" localSheetId="0">'Engineer''s Estimate'!$4:$7</definedName>
  </definedNames>
  <calcPr fullCalcOnLoad="1"/>
</workbook>
</file>

<file path=xl/sharedStrings.xml><?xml version="1.0" encoding="utf-8"?>
<sst xmlns="http://schemas.openxmlformats.org/spreadsheetml/2006/main" count="119" uniqueCount="89">
  <si>
    <t>KIND OF WORK</t>
  </si>
  <si>
    <t>LENGTH</t>
  </si>
  <si>
    <t>DATE</t>
  </si>
  <si>
    <t>AMOUNT</t>
  </si>
  <si>
    <t>TOTAL</t>
  </si>
  <si>
    <t>UNIT</t>
  </si>
  <si>
    <t>EACH</t>
  </si>
  <si>
    <t>FOOT</t>
  </si>
  <si>
    <t>AGENCY</t>
  </si>
  <si>
    <t>ESTIMATOR</t>
  </si>
  <si>
    <t>ITEM DESCRIPTION</t>
  </si>
  <si>
    <t>UNIT COST</t>
  </si>
  <si>
    <t>LS</t>
  </si>
  <si>
    <t>MOBILIZATION</t>
  </si>
  <si>
    <t>GENERAL EXCAVATION</t>
  </si>
  <si>
    <t>SUBGRADE GEOTEXTILE</t>
  </si>
  <si>
    <t>SQYD</t>
  </si>
  <si>
    <t>CUYD</t>
  </si>
  <si>
    <t>TON</t>
  </si>
  <si>
    <t>SQFT</t>
  </si>
  <si>
    <t>CONSTRUCTION SUBTOTAL</t>
  </si>
  <si>
    <t>ITEM #</t>
  </si>
  <si>
    <t>CONSTRUCTION SURVEY WORK</t>
  </si>
  <si>
    <t>STREET IMPROVEMENTS</t>
  </si>
  <si>
    <t>00400 - DRAINAGE AND SEWERS</t>
  </si>
  <si>
    <t>00300 - ROADWORK</t>
  </si>
  <si>
    <t>00200 - TEMPORARY FEATURES AND APPURTENANCES</t>
  </si>
  <si>
    <t>00600 - BASES</t>
  </si>
  <si>
    <t>00700 - WEARING SURFACES</t>
  </si>
  <si>
    <t>TEMPORARY PROTECTION AND DIRECTION OF TRAFFIC, COMPLETE</t>
  </si>
  <si>
    <t>EROSION CONTROL</t>
  </si>
  <si>
    <t>CONCRETE WALKS</t>
  </si>
  <si>
    <t>REMOVAL OF STRUCTURES AND OBSTRUCTIONS</t>
  </si>
  <si>
    <t>CLEARING AND GRUBBING</t>
  </si>
  <si>
    <t>CONCRETE INLETS, TYPE 4A</t>
  </si>
  <si>
    <t>CONCRETE CURBS, STANDARD CURB AND GUTTER</t>
  </si>
  <si>
    <t>01000 - RIGHT OF WAY DEVELOPMENT AND CONTROL</t>
  </si>
  <si>
    <t>LF</t>
  </si>
  <si>
    <t>00800 - PERMANENT TRAFFIC SAFETY AND GUIDANCE DEVICES</t>
  </si>
  <si>
    <t>PRELIMINARY ENGINEER'S ESTIMATE</t>
  </si>
  <si>
    <t>AGGREGATE SUBBASE (3/4"-0")</t>
  </si>
  <si>
    <t>AGGREGATE BASE (4"-0")</t>
  </si>
  <si>
    <t>6 INCH STORM SEWER PIPE, PVC, 5 FT DEPTH</t>
  </si>
  <si>
    <t>REMOVAL OF SURFACINGS</t>
  </si>
  <si>
    <t>24 INCH STORM SEWER PIPE, PVC, 5 FT DEPTH</t>
  </si>
  <si>
    <t>CONCRETE STORM SEWER MANHOLES</t>
  </si>
  <si>
    <t xml:space="preserve">LEVEL 3, 1/2-INCH DENSE ACP MIXTURE </t>
  </si>
  <si>
    <t>CONCRETE DRIVEWAYS</t>
  </si>
  <si>
    <t>PAVEMENT LEGEND, TYPE D: ARROWS</t>
  </si>
  <si>
    <t>PAVEMENT LEGEND, TYPE D: BICYCLE LANE STENCIL</t>
  </si>
  <si>
    <t>PAVEMENT BAR, TYPE D</t>
  </si>
  <si>
    <t>00900 - PERMANENT TRAFFIC CONTROL AND ILLUMINATION SYSTEMS</t>
  </si>
  <si>
    <t>REMOVE AND REINSTALL EXISTING SIGNS</t>
  </si>
  <si>
    <t>PERMANENT SIGNS</t>
  </si>
  <si>
    <t>STREET LIGHTS SINGLE - INCLUDING CONNECTIONS, WIRING AND CONDUIT</t>
  </si>
  <si>
    <t>SINGLE MAILBOX SUPPORTS</t>
  </si>
  <si>
    <t>MULTIPLE MAILBOX SUPPORTS</t>
  </si>
  <si>
    <t>LANDSCAPING</t>
  </si>
  <si>
    <t>MINOR ADJUSTMENT OF MANHOLES</t>
  </si>
  <si>
    <t>WEST PINE STREET IMPROVEMENTS</t>
  </si>
  <si>
    <t>City of Central Point</t>
  </si>
  <si>
    <t>KAL</t>
  </si>
  <si>
    <t>00500 - BRIDGES</t>
  </si>
  <si>
    <t>REINFORCED CONCRETE BOX CULVERTS</t>
  </si>
  <si>
    <t>WINGWALLS AND APRONS</t>
  </si>
  <si>
    <t>~2300'</t>
  </si>
  <si>
    <t>BID SUBTOTAL</t>
  </si>
  <si>
    <t>Consultant Preliminary Engineering</t>
  </si>
  <si>
    <t>Consultant Construction Engineering</t>
  </si>
  <si>
    <t>Contingencies</t>
  </si>
  <si>
    <t>ODOT Admin</t>
  </si>
  <si>
    <t>Right of Way Estimate</t>
  </si>
  <si>
    <t>THERMOPLASTIC, PROFILE, 90 MIL EXTRUDED</t>
  </si>
  <si>
    <t>PED BRIDGE</t>
  </si>
  <si>
    <t>IRRIGATION</t>
  </si>
  <si>
    <t>City Match SD Fund</t>
  </si>
  <si>
    <t>City Match SD WQ Fund</t>
  </si>
  <si>
    <t>Jackson County</t>
  </si>
  <si>
    <t>City Street Fund</t>
  </si>
  <si>
    <t>City  Street SDCS</t>
  </si>
  <si>
    <t>Project Development</t>
  </si>
  <si>
    <t>Design/Engineer</t>
  </si>
  <si>
    <t>Right of Way</t>
  </si>
  <si>
    <t>Construction</t>
  </si>
  <si>
    <t>Other</t>
  </si>
  <si>
    <t>Total</t>
  </si>
  <si>
    <t>STBG</t>
  </si>
  <si>
    <t>CMAQ</t>
  </si>
  <si>
    <t>Local Funds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</si>
</sst>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/d/yy"/>
    <numFmt numFmtId="167" formatCode="&quot;$&quot;#,##0"/>
    <numFmt numFmtId="168" formatCode="0.0%"/>
    <numFmt numFmtId="169" formatCode="&quot;$&quot;#,##0.0"/>
    <numFmt numFmtId="170" formatCode="0.0E+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0000000000000000E+00"/>
    <numFmt numFmtId="189" formatCode="0.000000000000000000000E+00"/>
    <numFmt numFmtId="190" formatCode="0.0000000000000000000000E+00"/>
    <numFmt numFmtId="191" formatCode="0.00000000000000000000000E+00"/>
    <numFmt numFmtId="192" formatCode="0.000000000000000000000000E+00"/>
    <numFmt numFmtId="193" formatCode="0.0000000000000000000000000E+00"/>
    <numFmt numFmtId="194" formatCode="0.00000000000000000000000000E+00"/>
    <numFmt numFmtId="195" formatCode="0.000000000000000000000000000E+00"/>
    <numFmt numFmtId="196" formatCode="0.0000000000000000000000000000E+00"/>
    <numFmt numFmtId="197" formatCode="0.00000000000000000000000000000E+00"/>
    <numFmt numFmtId="198" formatCode="0.000000000000000000000000000000E+00"/>
    <numFmt numFmtId="199" formatCode="0.0"/>
    <numFmt numFmtId="200" formatCode="&quot;$&quot;#,##0.0_);[Red]\(&quot;$&quot;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dddd\,\ mmmm\ dd\,\ yyyy"/>
    <numFmt numFmtId="206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2" fillId="0" borderId="10" xfId="59" applyNumberFormat="1" applyFont="1" applyBorder="1" applyAlignment="1" applyProtection="1">
      <alignment horizontal="left"/>
      <protection/>
    </xf>
    <xf numFmtId="0" fontId="4" fillId="0" borderId="11" xfId="59" applyFont="1" applyBorder="1">
      <alignment/>
      <protection/>
    </xf>
    <xf numFmtId="165" fontId="6" fillId="0" borderId="11" xfId="59" applyNumberFormat="1" applyFont="1" applyBorder="1" applyAlignment="1" applyProtection="1">
      <alignment horizontal="center"/>
      <protection/>
    </xf>
    <xf numFmtId="2" fontId="6" fillId="0" borderId="12" xfId="59" applyNumberFormat="1" applyFont="1" applyBorder="1">
      <alignment/>
      <protection/>
    </xf>
    <xf numFmtId="164" fontId="2" fillId="0" borderId="10" xfId="59" applyNumberFormat="1" applyFont="1" applyBorder="1" applyAlignment="1" applyProtection="1">
      <alignment horizontal="left"/>
      <protection/>
    </xf>
    <xf numFmtId="164" fontId="6" fillId="0" borderId="12" xfId="59" applyNumberFormat="1" applyFont="1" applyFill="1" applyBorder="1" applyAlignment="1" applyProtection="1">
      <alignment horizontal="center"/>
      <protection/>
    </xf>
    <xf numFmtId="0" fontId="1" fillId="0" borderId="13" xfId="59" applyFont="1" applyBorder="1" applyAlignment="1">
      <alignment horizontal="center"/>
      <protection/>
    </xf>
    <xf numFmtId="2" fontId="1" fillId="0" borderId="14" xfId="59" applyNumberFormat="1" applyFont="1" applyBorder="1">
      <alignment/>
      <protection/>
    </xf>
    <xf numFmtId="164" fontId="1" fillId="0" borderId="15" xfId="59" applyNumberFormat="1" applyFont="1" applyBorder="1" applyAlignment="1" applyProtection="1">
      <alignment horizontal="left"/>
      <protection/>
    </xf>
    <xf numFmtId="164" fontId="1" fillId="0" borderId="14" xfId="59" applyNumberFormat="1" applyFont="1" applyBorder="1" applyAlignment="1" applyProtection="1">
      <alignment horizontal="center"/>
      <protection/>
    </xf>
    <xf numFmtId="0" fontId="5" fillId="0" borderId="12" xfId="59" applyFont="1" applyBorder="1">
      <alignment/>
      <protection/>
    </xf>
    <xf numFmtId="2" fontId="2" fillId="0" borderId="16" xfId="59" applyNumberFormat="1" applyFont="1" applyBorder="1" applyAlignment="1" applyProtection="1">
      <alignment horizontal="center"/>
      <protection/>
    </xf>
    <xf numFmtId="164" fontId="2" fillId="0" borderId="0" xfId="59" applyNumberFormat="1" applyFont="1" applyBorder="1" applyAlignment="1" applyProtection="1">
      <alignment horizontal="left"/>
      <protection/>
    </xf>
    <xf numFmtId="164" fontId="6" fillId="0" borderId="17" xfId="59" applyNumberFormat="1" applyFont="1" applyBorder="1">
      <alignment/>
      <protection/>
    </xf>
    <xf numFmtId="165" fontId="1" fillId="0" borderId="18" xfId="59" applyNumberFormat="1" applyFont="1" applyBorder="1" applyAlignment="1" applyProtection="1">
      <alignment horizontal="left"/>
      <protection/>
    </xf>
    <xf numFmtId="0" fontId="5" fillId="0" borderId="19" xfId="59" applyFont="1" applyBorder="1">
      <alignment/>
      <protection/>
    </xf>
    <xf numFmtId="166" fontId="1" fillId="0" borderId="20" xfId="59" applyNumberFormat="1" applyFont="1" applyBorder="1" applyAlignment="1" applyProtection="1">
      <alignment horizontal="center"/>
      <protection/>
    </xf>
    <xf numFmtId="164" fontId="1" fillId="0" borderId="21" xfId="59" applyNumberFormat="1" applyFont="1" applyBorder="1" applyAlignment="1" applyProtection="1">
      <alignment horizontal="left"/>
      <protection/>
    </xf>
    <xf numFmtId="164" fontId="6" fillId="0" borderId="22" xfId="59" applyNumberFormat="1" applyFont="1" applyBorder="1">
      <alignment/>
      <protection/>
    </xf>
    <xf numFmtId="165" fontId="2" fillId="33" borderId="23" xfId="59" applyNumberFormat="1" applyFont="1" applyFill="1" applyBorder="1" applyAlignment="1" applyProtection="1">
      <alignment horizontal="center"/>
      <protection/>
    </xf>
    <xf numFmtId="2" fontId="2" fillId="33" borderId="23" xfId="59" applyNumberFormat="1" applyFont="1" applyFill="1" applyBorder="1" applyAlignment="1" applyProtection="1">
      <alignment horizontal="center"/>
      <protection/>
    </xf>
    <xf numFmtId="164" fontId="2" fillId="33" borderId="23" xfId="59" applyNumberFormat="1" applyFont="1" applyFill="1" applyBorder="1" applyAlignment="1" applyProtection="1">
      <alignment horizontal="center"/>
      <protection/>
    </xf>
    <xf numFmtId="165" fontId="2" fillId="33" borderId="24" xfId="59" applyNumberFormat="1" applyFont="1" applyFill="1" applyBorder="1" applyAlignment="1" applyProtection="1">
      <alignment horizontal="center"/>
      <protection/>
    </xf>
    <xf numFmtId="2" fontId="2" fillId="33" borderId="24" xfId="59" applyNumberFormat="1" applyFont="1" applyFill="1" applyBorder="1" applyAlignment="1" applyProtection="1">
      <alignment horizontal="center"/>
      <protection/>
    </xf>
    <xf numFmtId="164" fontId="2" fillId="33" borderId="24" xfId="59" applyNumberFormat="1" applyFont="1" applyFill="1" applyBorder="1" applyAlignment="1" applyProtection="1">
      <alignment horizontal="center"/>
      <protection/>
    </xf>
    <xf numFmtId="165" fontId="47" fillId="0" borderId="13" xfId="59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1" fontId="0" fillId="0" borderId="26" xfId="0" applyNumberFormat="1" applyFont="1" applyBorder="1" applyAlignment="1">
      <alignment vertical="center"/>
    </xf>
    <xf numFmtId="167" fontId="0" fillId="0" borderId="26" xfId="0" applyNumberFormat="1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167" fontId="0" fillId="0" borderId="27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30" fillId="2" borderId="25" xfId="15" applyBorder="1" applyAlignment="1">
      <alignment vertical="center"/>
    </xf>
    <xf numFmtId="0" fontId="45" fillId="2" borderId="25" xfId="15" applyFont="1" applyBorder="1" applyAlignment="1">
      <alignment vertical="center"/>
    </xf>
    <xf numFmtId="167" fontId="30" fillId="2" borderId="0" xfId="15" applyNumberFormat="1" applyBorder="1" applyAlignment="1">
      <alignment vertical="center"/>
    </xf>
    <xf numFmtId="0" fontId="30" fillId="2" borderId="0" xfId="15" applyBorder="1" applyAlignment="1">
      <alignment vertical="center"/>
    </xf>
    <xf numFmtId="0" fontId="30" fillId="2" borderId="0" xfId="15" applyBorder="1" applyAlignment="1">
      <alignment horizontal="center" vertical="top" wrapText="1"/>
    </xf>
    <xf numFmtId="1" fontId="30" fillId="2" borderId="0" xfId="15" applyNumberFormat="1" applyBorder="1" applyAlignment="1">
      <alignment/>
    </xf>
    <xf numFmtId="167" fontId="30" fillId="2" borderId="0" xfId="15" applyNumberFormat="1" applyBorder="1" applyAlignment="1">
      <alignment/>
    </xf>
    <xf numFmtId="164" fontId="30" fillId="2" borderId="17" xfId="15" applyNumberFormat="1" applyBorder="1" applyAlignment="1">
      <alignment/>
    </xf>
    <xf numFmtId="165" fontId="30" fillId="2" borderId="28" xfId="15" applyNumberFormat="1" applyBorder="1" applyAlignment="1" applyProtection="1">
      <alignment horizontal="center"/>
      <protection/>
    </xf>
    <xf numFmtId="1" fontId="30" fillId="2" borderId="29" xfId="15" applyNumberFormat="1" applyBorder="1" applyAlignment="1">
      <alignment vertical="center"/>
    </xf>
    <xf numFmtId="165" fontId="30" fillId="2" borderId="29" xfId="15" applyNumberFormat="1" applyBorder="1" applyAlignment="1" applyProtection="1">
      <alignment horizontal="left" vertical="center"/>
      <protection/>
    </xf>
    <xf numFmtId="0" fontId="30" fillId="2" borderId="29" xfId="15" applyBorder="1" applyAlignment="1">
      <alignment horizontal="center" vertical="center"/>
    </xf>
    <xf numFmtId="7" fontId="30" fillId="2" borderId="29" xfId="15" applyNumberFormat="1" applyBorder="1" applyAlignment="1" applyProtection="1">
      <alignment vertical="center"/>
      <protection/>
    </xf>
    <xf numFmtId="167" fontId="30" fillId="2" borderId="30" xfId="15" applyNumberFormat="1" applyBorder="1" applyAlignment="1" applyProtection="1">
      <alignment vertical="center"/>
      <protection locked="0"/>
    </xf>
    <xf numFmtId="0" fontId="30" fillId="2" borderId="31" xfId="15" applyBorder="1" applyAlignment="1">
      <alignment vertical="center"/>
    </xf>
    <xf numFmtId="167" fontId="30" fillId="2" borderId="17" xfId="15" applyNumberFormat="1" applyBorder="1" applyAlignment="1">
      <alignment vertical="center"/>
    </xf>
    <xf numFmtId="0" fontId="30" fillId="2" borderId="17" xfId="15" applyBorder="1" applyAlignment="1">
      <alignment vertical="center"/>
    </xf>
    <xf numFmtId="0" fontId="0" fillId="0" borderId="32" xfId="0" applyNumberFormat="1" applyFont="1" applyBorder="1" applyAlignment="1">
      <alignment horizontal="center" vertical="center"/>
    </xf>
    <xf numFmtId="0" fontId="3" fillId="34" borderId="26" xfId="0" applyFont="1" applyFill="1" applyBorder="1" applyAlignment="1">
      <alignment vertical="center" wrapText="1"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9" fontId="0" fillId="0" borderId="26" xfId="0" applyNumberFormat="1" applyFont="1" applyFill="1" applyBorder="1" applyAlignment="1">
      <alignment vertical="center"/>
    </xf>
    <xf numFmtId="0" fontId="45" fillId="2" borderId="29" xfId="15" applyFont="1" applyBorder="1" applyAlignment="1">
      <alignment horizontal="center" vertical="center"/>
    </xf>
    <xf numFmtId="1" fontId="45" fillId="2" borderId="29" xfId="15" applyNumberFormat="1" applyFont="1" applyBorder="1" applyAlignment="1">
      <alignment vertical="center"/>
    </xf>
    <xf numFmtId="7" fontId="45" fillId="2" borderId="29" xfId="15" applyNumberFormat="1" applyFont="1" applyBorder="1" applyAlignment="1" applyProtection="1">
      <alignment vertical="center"/>
      <protection/>
    </xf>
    <xf numFmtId="167" fontId="45" fillId="2" borderId="30" xfId="15" applyNumberFormat="1" applyFont="1" applyBorder="1" applyAlignment="1" applyProtection="1">
      <alignment vertical="center"/>
      <protection locked="0"/>
    </xf>
    <xf numFmtId="165" fontId="45" fillId="2" borderId="29" xfId="15" applyNumberFormat="1" applyFont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>
      <alignment horizontal="center"/>
    </xf>
    <xf numFmtId="9" fontId="0" fillId="0" borderId="26" xfId="62" applyFont="1" applyBorder="1" applyAlignment="1">
      <alignment vertical="center"/>
    </xf>
    <xf numFmtId="10" fontId="5" fillId="0" borderId="0" xfId="62" applyNumberFormat="1" applyFont="1" applyAlignment="1">
      <alignment/>
    </xf>
    <xf numFmtId="9" fontId="0" fillId="0" borderId="26" xfId="62" applyFont="1" applyFill="1" applyBorder="1" applyAlignment="1">
      <alignment vertical="center"/>
    </xf>
    <xf numFmtId="164" fontId="0" fillId="0" borderId="26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9" fontId="0" fillId="0" borderId="33" xfId="62" applyFont="1" applyFill="1" applyBorder="1" applyAlignment="1">
      <alignment vertical="center"/>
    </xf>
    <xf numFmtId="9" fontId="0" fillId="0" borderId="31" xfId="62" applyFont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1" fontId="0" fillId="0" borderId="26" xfId="62" applyNumberFormat="1" applyFont="1" applyBorder="1" applyAlignment="1">
      <alignment vertical="center"/>
    </xf>
    <xf numFmtId="167" fontId="0" fillId="0" borderId="26" xfId="44" applyNumberFormat="1" applyFont="1" applyFill="1" applyBorder="1" applyAlignment="1">
      <alignment vertical="center"/>
    </xf>
    <xf numFmtId="167" fontId="1" fillId="0" borderId="27" xfId="0" applyNumberFormat="1" applyFont="1" applyBorder="1" applyAlignment="1">
      <alignment vertical="center"/>
    </xf>
    <xf numFmtId="42" fontId="0" fillId="0" borderId="0" xfId="0" applyNumberFormat="1" applyAlignment="1">
      <alignment/>
    </xf>
    <xf numFmtId="0" fontId="27" fillId="0" borderId="34" xfId="0" applyFont="1" applyFill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165" fontId="48" fillId="20" borderId="35" xfId="0" applyNumberFormat="1" applyFont="1" applyFill="1" applyBorder="1" applyAlignment="1" applyProtection="1">
      <alignment horizontal="center"/>
      <protection/>
    </xf>
    <xf numFmtId="165" fontId="48" fillId="20" borderId="36" xfId="0" applyNumberFormat="1" applyFont="1" applyFill="1" applyBorder="1" applyAlignment="1" applyProtection="1">
      <alignment horizontal="center"/>
      <protection/>
    </xf>
    <xf numFmtId="165" fontId="2" fillId="33" borderId="23" xfId="59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2</xdr:col>
      <xdr:colOff>9525</xdr:colOff>
      <xdr:row>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tabSelected="1" zoomScaleSheetLayoutView="9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53.140625" style="1" customWidth="1"/>
    <col min="4" max="4" width="7.00390625" style="4" bestFit="1" customWidth="1"/>
    <col min="5" max="5" width="8.140625" style="5" bestFit="1" customWidth="1"/>
    <col min="6" max="6" width="9.57421875" style="3" customWidth="1"/>
    <col min="7" max="7" width="14.00390625" style="6" bestFit="1" customWidth="1"/>
    <col min="8" max="8" width="16.140625" style="1" customWidth="1"/>
    <col min="9" max="9" width="16.00390625" style="1" customWidth="1"/>
    <col min="10" max="16384" width="9.140625" style="1" customWidth="1"/>
  </cols>
  <sheetData>
    <row r="1" spans="2:7" ht="21" thickBot="1">
      <c r="B1" s="33"/>
      <c r="C1" s="85" t="s">
        <v>39</v>
      </c>
      <c r="D1" s="85"/>
      <c r="E1" s="85"/>
      <c r="F1" s="85"/>
      <c r="G1" s="86"/>
    </row>
    <row r="2" spans="2:7" ht="15.75">
      <c r="B2" s="34"/>
      <c r="C2" s="8" t="s">
        <v>59</v>
      </c>
      <c r="D2" s="9"/>
      <c r="E2" s="10"/>
      <c r="F2" s="11" t="s">
        <v>8</v>
      </c>
      <c r="G2" s="12"/>
    </row>
    <row r="3" spans="2:7" ht="13.5" customHeight="1" thickBot="1">
      <c r="B3" s="34"/>
      <c r="C3" s="32"/>
      <c r="D3" s="13"/>
      <c r="E3" s="14"/>
      <c r="F3" s="15" t="s">
        <v>60</v>
      </c>
      <c r="G3" s="16"/>
    </row>
    <row r="4" spans="2:7" ht="13.5" customHeight="1">
      <c r="B4" s="7" t="s">
        <v>0</v>
      </c>
      <c r="C4" s="17"/>
      <c r="D4" s="18" t="s">
        <v>1</v>
      </c>
      <c r="E4" s="18" t="s">
        <v>2</v>
      </c>
      <c r="F4" s="19" t="s">
        <v>9</v>
      </c>
      <c r="G4" s="20"/>
    </row>
    <row r="5" spans="2:7" ht="13.5" customHeight="1" thickBot="1">
      <c r="B5" s="21" t="s">
        <v>23</v>
      </c>
      <c r="C5" s="22"/>
      <c r="D5" s="23" t="s">
        <v>65</v>
      </c>
      <c r="E5" s="23">
        <f ca="1">TODAY()</f>
        <v>42711</v>
      </c>
      <c r="F5" s="24" t="s">
        <v>61</v>
      </c>
      <c r="G5" s="25"/>
    </row>
    <row r="6" spans="2:7" ht="13.5" customHeight="1">
      <c r="B6" s="87" t="s">
        <v>21</v>
      </c>
      <c r="C6" s="26" t="s">
        <v>10</v>
      </c>
      <c r="D6" s="26" t="s">
        <v>5</v>
      </c>
      <c r="E6" s="27" t="s">
        <v>3</v>
      </c>
      <c r="F6" s="28" t="s">
        <v>11</v>
      </c>
      <c r="G6" s="28" t="s">
        <v>4</v>
      </c>
    </row>
    <row r="7" spans="2:7" ht="13.5" customHeight="1" thickBot="1">
      <c r="B7" s="88"/>
      <c r="C7" s="29"/>
      <c r="D7" s="29"/>
      <c r="E7" s="30"/>
      <c r="F7" s="31"/>
      <c r="G7" s="31"/>
    </row>
    <row r="8" spans="2:7" ht="15" customHeight="1">
      <c r="B8" s="42" t="s">
        <v>26</v>
      </c>
      <c r="C8" s="43"/>
      <c r="D8" s="43"/>
      <c r="E8" s="43"/>
      <c r="F8" s="43"/>
      <c r="G8" s="56"/>
    </row>
    <row r="9" spans="2:9" ht="15" customHeight="1">
      <c r="B9" s="58">
        <v>10</v>
      </c>
      <c r="C9" s="38" t="s">
        <v>13</v>
      </c>
      <c r="D9" s="38" t="s">
        <v>12</v>
      </c>
      <c r="E9" s="70">
        <v>0.1</v>
      </c>
      <c r="F9" s="36">
        <v>345000</v>
      </c>
      <c r="G9" s="39">
        <f>F9</f>
        <v>345000</v>
      </c>
      <c r="H9" s="40">
        <f>F9/G51</f>
        <v>0.10002232382299818</v>
      </c>
      <c r="I9" s="74">
        <f>0.1*G51</f>
        <v>344923</v>
      </c>
    </row>
    <row r="10" spans="2:8" ht="15" customHeight="1">
      <c r="B10" s="58">
        <f>B9+10</f>
        <v>20</v>
      </c>
      <c r="C10" s="38" t="s">
        <v>29</v>
      </c>
      <c r="D10" s="38" t="s">
        <v>12</v>
      </c>
      <c r="E10" s="70">
        <v>0.05</v>
      </c>
      <c r="F10" s="36">
        <v>172500</v>
      </c>
      <c r="G10" s="39">
        <f>F10</f>
        <v>172500</v>
      </c>
      <c r="H10" s="40">
        <f>F10/G51</f>
        <v>0.05001116191149909</v>
      </c>
    </row>
    <row r="11" spans="2:9" ht="15" customHeight="1">
      <c r="B11" s="58">
        <f>B10+10</f>
        <v>30</v>
      </c>
      <c r="C11" s="38" t="s">
        <v>30</v>
      </c>
      <c r="D11" s="38" t="s">
        <v>12</v>
      </c>
      <c r="E11" s="70">
        <v>0.01</v>
      </c>
      <c r="F11" s="36">
        <v>34500</v>
      </c>
      <c r="G11" s="39">
        <f>F11</f>
        <v>34500</v>
      </c>
      <c r="H11" s="40">
        <f>F11/G51</f>
        <v>0.010002232382299818</v>
      </c>
      <c r="I11" s="69"/>
    </row>
    <row r="12" spans="2:9" ht="15" customHeight="1">
      <c r="B12" s="42" t="s">
        <v>25</v>
      </c>
      <c r="C12" s="41"/>
      <c r="D12" s="55"/>
      <c r="E12" s="55"/>
      <c r="F12" s="55"/>
      <c r="G12" s="57"/>
      <c r="I12" s="69"/>
    </row>
    <row r="13" spans="2:9" ht="15" customHeight="1">
      <c r="B13" s="58">
        <f>B11+10</f>
        <v>40</v>
      </c>
      <c r="C13" s="38" t="s">
        <v>22</v>
      </c>
      <c r="D13" s="38" t="s">
        <v>12</v>
      </c>
      <c r="E13" s="70">
        <v>0.02</v>
      </c>
      <c r="F13" s="36">
        <v>69000</v>
      </c>
      <c r="G13" s="39">
        <f>F13</f>
        <v>69000</v>
      </c>
      <c r="H13" s="71">
        <f>F13/G51</f>
        <v>0.020004464764599637</v>
      </c>
      <c r="I13" s="69"/>
    </row>
    <row r="14" spans="2:9" ht="15" customHeight="1">
      <c r="B14" s="58">
        <f>B13+10</f>
        <v>50</v>
      </c>
      <c r="C14" s="38" t="s">
        <v>32</v>
      </c>
      <c r="D14" s="38" t="s">
        <v>12</v>
      </c>
      <c r="E14" s="37">
        <v>1</v>
      </c>
      <c r="F14" s="36">
        <v>10000</v>
      </c>
      <c r="G14" s="39">
        <f>E14*F14</f>
        <v>10000</v>
      </c>
      <c r="I14" s="69"/>
    </row>
    <row r="15" spans="2:9" ht="15" customHeight="1">
      <c r="B15" s="58">
        <f>B14+10</f>
        <v>60</v>
      </c>
      <c r="C15" s="38" t="s">
        <v>43</v>
      </c>
      <c r="D15" s="38" t="s">
        <v>16</v>
      </c>
      <c r="E15" s="37">
        <v>11200</v>
      </c>
      <c r="F15" s="36">
        <v>10</v>
      </c>
      <c r="G15" s="39">
        <f>E15*F15</f>
        <v>112000</v>
      </c>
      <c r="I15" s="69"/>
    </row>
    <row r="16" spans="2:9" ht="15" customHeight="1">
      <c r="B16" s="58">
        <f>B15+10</f>
        <v>70</v>
      </c>
      <c r="C16" s="38" t="s">
        <v>33</v>
      </c>
      <c r="D16" s="38" t="s">
        <v>12</v>
      </c>
      <c r="E16" s="35">
        <v>1</v>
      </c>
      <c r="F16" s="36">
        <v>5000</v>
      </c>
      <c r="G16" s="39">
        <f>E16*F16</f>
        <v>5000</v>
      </c>
      <c r="I16" s="69"/>
    </row>
    <row r="17" spans="2:9" ht="15" customHeight="1">
      <c r="B17" s="58">
        <f>B16+10</f>
        <v>80</v>
      </c>
      <c r="C17" s="38" t="s">
        <v>14</v>
      </c>
      <c r="D17" s="38" t="s">
        <v>17</v>
      </c>
      <c r="E17" s="37">
        <v>7700</v>
      </c>
      <c r="F17" s="36">
        <v>17</v>
      </c>
      <c r="G17" s="39">
        <f>E17*F17</f>
        <v>130900</v>
      </c>
      <c r="I17" s="69"/>
    </row>
    <row r="18" spans="2:9" ht="15" customHeight="1">
      <c r="B18" s="58">
        <f>B17+10</f>
        <v>90</v>
      </c>
      <c r="C18" s="38" t="s">
        <v>15</v>
      </c>
      <c r="D18" s="38" t="s">
        <v>16</v>
      </c>
      <c r="E18" s="35">
        <v>14000</v>
      </c>
      <c r="F18" s="62">
        <v>1.5</v>
      </c>
      <c r="G18" s="39">
        <f>E18*F18</f>
        <v>21000</v>
      </c>
      <c r="I18" s="69"/>
    </row>
    <row r="19" spans="2:9" ht="15" customHeight="1">
      <c r="B19" s="42" t="s">
        <v>24</v>
      </c>
      <c r="C19" s="41"/>
      <c r="D19" s="55"/>
      <c r="E19" s="55"/>
      <c r="F19" s="55"/>
      <c r="G19" s="57"/>
      <c r="I19" s="69"/>
    </row>
    <row r="20" spans="2:9" ht="15" customHeight="1">
      <c r="B20" s="58">
        <f>B18+10</f>
        <v>100</v>
      </c>
      <c r="C20" s="38" t="s">
        <v>42</v>
      </c>
      <c r="D20" s="38" t="s">
        <v>7</v>
      </c>
      <c r="E20" s="35">
        <v>540</v>
      </c>
      <c r="F20" s="36">
        <v>45</v>
      </c>
      <c r="G20" s="39">
        <f>E20*F20</f>
        <v>24300</v>
      </c>
      <c r="I20" s="69"/>
    </row>
    <row r="21" spans="2:9" ht="15" customHeight="1">
      <c r="B21" s="58">
        <f>B20+10</f>
        <v>110</v>
      </c>
      <c r="C21" s="38" t="s">
        <v>44</v>
      </c>
      <c r="D21" s="38" t="s">
        <v>7</v>
      </c>
      <c r="E21" s="35">
        <v>2100</v>
      </c>
      <c r="F21" s="36">
        <v>60</v>
      </c>
      <c r="G21" s="39">
        <f>E21*F21</f>
        <v>126000</v>
      </c>
      <c r="I21" s="69"/>
    </row>
    <row r="22" spans="2:9" ht="15" customHeight="1">
      <c r="B22" s="58">
        <f>B21+10</f>
        <v>120</v>
      </c>
      <c r="C22" s="38" t="s">
        <v>45</v>
      </c>
      <c r="D22" s="38" t="s">
        <v>6</v>
      </c>
      <c r="E22" s="35">
        <v>7</v>
      </c>
      <c r="F22" s="36">
        <v>5000</v>
      </c>
      <c r="G22" s="39">
        <f>E22*F22</f>
        <v>35000</v>
      </c>
      <c r="I22" s="69"/>
    </row>
    <row r="23" spans="2:9" ht="15" customHeight="1">
      <c r="B23" s="58">
        <f>B22+10</f>
        <v>130</v>
      </c>
      <c r="C23" s="38" t="s">
        <v>34</v>
      </c>
      <c r="D23" s="38" t="s">
        <v>6</v>
      </c>
      <c r="E23" s="35">
        <v>20</v>
      </c>
      <c r="F23" s="36">
        <v>1500</v>
      </c>
      <c r="G23" s="39">
        <f>E23*F23</f>
        <v>30000</v>
      </c>
      <c r="I23" s="69"/>
    </row>
    <row r="24" spans="2:9" ht="15" customHeight="1">
      <c r="B24" s="58">
        <f>B23+10</f>
        <v>140</v>
      </c>
      <c r="C24" s="38" t="s">
        <v>58</v>
      </c>
      <c r="D24" s="38" t="s">
        <v>6</v>
      </c>
      <c r="E24" s="35">
        <v>10</v>
      </c>
      <c r="F24" s="36">
        <v>1000</v>
      </c>
      <c r="G24" s="39">
        <f>E24*F24</f>
        <v>10000</v>
      </c>
      <c r="I24" s="69"/>
    </row>
    <row r="25" spans="2:9" ht="15" customHeight="1">
      <c r="B25" s="42" t="s">
        <v>62</v>
      </c>
      <c r="C25" s="55"/>
      <c r="D25" s="55"/>
      <c r="E25" s="55"/>
      <c r="F25" s="55"/>
      <c r="G25" s="57"/>
      <c r="I25" s="69"/>
    </row>
    <row r="26" spans="2:9" ht="15" customHeight="1">
      <c r="B26" s="58">
        <f>B24+10</f>
        <v>150</v>
      </c>
      <c r="C26" s="38" t="s">
        <v>63</v>
      </c>
      <c r="D26" s="38" t="s">
        <v>7</v>
      </c>
      <c r="E26" s="35">
        <v>200</v>
      </c>
      <c r="F26" s="36">
        <v>1750</v>
      </c>
      <c r="G26" s="39">
        <f>E26*F26</f>
        <v>350000</v>
      </c>
      <c r="I26" s="69"/>
    </row>
    <row r="27" spans="2:9" ht="15" customHeight="1">
      <c r="B27" s="58">
        <v>160</v>
      </c>
      <c r="C27" s="38" t="s">
        <v>64</v>
      </c>
      <c r="D27" s="38" t="s">
        <v>12</v>
      </c>
      <c r="E27" s="35">
        <v>2</v>
      </c>
      <c r="F27" s="36">
        <v>100000</v>
      </c>
      <c r="G27" s="39">
        <f>E27*F27</f>
        <v>200000</v>
      </c>
      <c r="I27" s="69"/>
    </row>
    <row r="28" spans="2:9" ht="15" customHeight="1">
      <c r="B28" s="58">
        <v>170</v>
      </c>
      <c r="C28" s="38" t="s">
        <v>73</v>
      </c>
      <c r="D28" s="38" t="s">
        <v>12</v>
      </c>
      <c r="E28" s="35">
        <v>1</v>
      </c>
      <c r="F28" s="36">
        <v>350000</v>
      </c>
      <c r="G28" s="39">
        <f>E28*F28</f>
        <v>350000</v>
      </c>
      <c r="I28" s="69"/>
    </row>
    <row r="29" spans="2:9" ht="15" customHeight="1">
      <c r="B29" s="42" t="s">
        <v>27</v>
      </c>
      <c r="C29" s="44"/>
      <c r="D29" s="45"/>
      <c r="E29" s="46"/>
      <c r="F29" s="47"/>
      <c r="G29" s="48"/>
      <c r="I29" s="69"/>
    </row>
    <row r="30" spans="2:9" ht="15" customHeight="1">
      <c r="B30" s="58">
        <f>B28+10</f>
        <v>180</v>
      </c>
      <c r="C30" s="38" t="s">
        <v>40</v>
      </c>
      <c r="D30" s="38" t="s">
        <v>18</v>
      </c>
      <c r="E30" s="37">
        <v>5600</v>
      </c>
      <c r="F30" s="36">
        <v>25</v>
      </c>
      <c r="G30" s="39">
        <f>E30*F30</f>
        <v>140000</v>
      </c>
      <c r="I30" s="69"/>
    </row>
    <row r="31" spans="2:9" ht="15" customHeight="1">
      <c r="B31" s="58">
        <f>B30+10</f>
        <v>190</v>
      </c>
      <c r="C31" s="38" t="s">
        <v>41</v>
      </c>
      <c r="D31" s="38" t="s">
        <v>18</v>
      </c>
      <c r="E31" s="37">
        <v>8100</v>
      </c>
      <c r="F31" s="36">
        <v>20</v>
      </c>
      <c r="G31" s="39">
        <f>E31*F31</f>
        <v>162000</v>
      </c>
      <c r="I31" s="69"/>
    </row>
    <row r="32" spans="2:9" ht="15" customHeight="1">
      <c r="B32" s="42" t="s">
        <v>28</v>
      </c>
      <c r="C32" s="44"/>
      <c r="D32" s="45"/>
      <c r="E32" s="46"/>
      <c r="F32" s="47"/>
      <c r="G32" s="48"/>
      <c r="I32" s="69"/>
    </row>
    <row r="33" spans="2:9" ht="15" customHeight="1">
      <c r="B33" s="58">
        <f>B31+10</f>
        <v>200</v>
      </c>
      <c r="C33" s="38" t="s">
        <v>46</v>
      </c>
      <c r="D33" s="38" t="s">
        <v>18</v>
      </c>
      <c r="E33" s="37">
        <v>2800</v>
      </c>
      <c r="F33" s="36">
        <v>100</v>
      </c>
      <c r="G33" s="39">
        <f>E33*F33</f>
        <v>280000</v>
      </c>
      <c r="H33" s="2"/>
      <c r="I33" s="69"/>
    </row>
    <row r="34" spans="2:9" ht="15" customHeight="1">
      <c r="B34" s="58">
        <f>B33+10</f>
        <v>210</v>
      </c>
      <c r="C34" s="38" t="s">
        <v>35</v>
      </c>
      <c r="D34" s="38" t="s">
        <v>7</v>
      </c>
      <c r="E34" s="37">
        <v>4350</v>
      </c>
      <c r="F34" s="36">
        <v>15</v>
      </c>
      <c r="G34" s="39">
        <f>E34*F34</f>
        <v>65250</v>
      </c>
      <c r="H34" s="2"/>
      <c r="I34" s="69"/>
    </row>
    <row r="35" spans="2:9" ht="15" customHeight="1">
      <c r="B35" s="58">
        <f>B34+10</f>
        <v>220</v>
      </c>
      <c r="C35" s="38" t="s">
        <v>31</v>
      </c>
      <c r="D35" s="38" t="s">
        <v>19</v>
      </c>
      <c r="E35" s="37">
        <v>22500</v>
      </c>
      <c r="F35" s="62">
        <v>5.5</v>
      </c>
      <c r="G35" s="39">
        <f>E35*F35</f>
        <v>123750</v>
      </c>
      <c r="H35" s="2"/>
      <c r="I35" s="69"/>
    </row>
    <row r="36" spans="2:9" ht="15" customHeight="1">
      <c r="B36" s="58">
        <f>B35+10</f>
        <v>230</v>
      </c>
      <c r="C36" s="38" t="s">
        <v>47</v>
      </c>
      <c r="D36" s="38" t="s">
        <v>19</v>
      </c>
      <c r="E36" s="37">
        <v>9600</v>
      </c>
      <c r="F36" s="62">
        <v>6.5</v>
      </c>
      <c r="G36" s="39">
        <f>E36*F36</f>
        <v>62400</v>
      </c>
      <c r="H36" s="2"/>
      <c r="I36" s="69"/>
    </row>
    <row r="37" spans="2:9" ht="15" customHeight="1">
      <c r="B37" s="42" t="s">
        <v>38</v>
      </c>
      <c r="C37" s="44"/>
      <c r="D37" s="45"/>
      <c r="E37" s="46"/>
      <c r="F37" s="47"/>
      <c r="G37" s="48"/>
      <c r="H37" s="2"/>
      <c r="I37" s="69"/>
    </row>
    <row r="38" spans="2:9" ht="15" customHeight="1">
      <c r="B38" s="58">
        <f>B36+10</f>
        <v>240</v>
      </c>
      <c r="C38" s="59" t="s">
        <v>72</v>
      </c>
      <c r="D38" s="38" t="s">
        <v>37</v>
      </c>
      <c r="E38" s="37">
        <v>9000</v>
      </c>
      <c r="F38" s="73">
        <v>2</v>
      </c>
      <c r="G38" s="61">
        <f>E38*F38</f>
        <v>18000</v>
      </c>
      <c r="H38" s="2"/>
      <c r="I38" s="69"/>
    </row>
    <row r="39" spans="2:9" ht="15" customHeight="1">
      <c r="B39" s="58">
        <f>B38+10</f>
        <v>250</v>
      </c>
      <c r="C39" s="59" t="s">
        <v>48</v>
      </c>
      <c r="D39" s="38" t="s">
        <v>6</v>
      </c>
      <c r="E39" s="37">
        <v>8</v>
      </c>
      <c r="F39" s="60">
        <v>260</v>
      </c>
      <c r="G39" s="61">
        <f>E39*F39</f>
        <v>2080</v>
      </c>
      <c r="H39" s="2"/>
      <c r="I39" s="69"/>
    </row>
    <row r="40" spans="2:9" ht="15" customHeight="1">
      <c r="B40" s="58">
        <f>B39+10</f>
        <v>260</v>
      </c>
      <c r="C40" s="59" t="s">
        <v>49</v>
      </c>
      <c r="D40" s="38" t="s">
        <v>6</v>
      </c>
      <c r="E40" s="37">
        <v>7</v>
      </c>
      <c r="F40" s="60">
        <v>150</v>
      </c>
      <c r="G40" s="61">
        <f>E40*F40</f>
        <v>1050</v>
      </c>
      <c r="H40" s="2"/>
      <c r="I40" s="69"/>
    </row>
    <row r="41" spans="2:9" ht="15" customHeight="1">
      <c r="B41" s="58">
        <f>B40+10</f>
        <v>270</v>
      </c>
      <c r="C41" s="59" t="s">
        <v>50</v>
      </c>
      <c r="D41" s="38" t="s">
        <v>19</v>
      </c>
      <c r="E41" s="37">
        <v>100</v>
      </c>
      <c r="F41" s="60">
        <v>20</v>
      </c>
      <c r="G41" s="61">
        <f>E41*F41</f>
        <v>2000</v>
      </c>
      <c r="H41" s="2"/>
      <c r="I41" s="69"/>
    </row>
    <row r="42" spans="2:9" ht="15.75">
      <c r="B42" s="42" t="s">
        <v>51</v>
      </c>
      <c r="C42" s="44"/>
      <c r="D42" s="45"/>
      <c r="E42" s="46"/>
      <c r="F42" s="47"/>
      <c r="G42" s="48"/>
      <c r="H42" s="2"/>
      <c r="I42" s="69"/>
    </row>
    <row r="43" spans="2:9" ht="15">
      <c r="B43" s="58">
        <f>B41+10</f>
        <v>280</v>
      </c>
      <c r="C43" s="38" t="s">
        <v>52</v>
      </c>
      <c r="D43" s="38" t="s">
        <v>12</v>
      </c>
      <c r="E43" s="35">
        <v>1</v>
      </c>
      <c r="F43" s="36">
        <v>5000</v>
      </c>
      <c r="G43" s="39">
        <f>E43*F43</f>
        <v>5000</v>
      </c>
      <c r="H43" s="2"/>
      <c r="I43" s="69"/>
    </row>
    <row r="44" spans="2:9" ht="15">
      <c r="B44" s="58">
        <f>B43+10</f>
        <v>290</v>
      </c>
      <c r="C44" s="38" t="s">
        <v>53</v>
      </c>
      <c r="D44" s="38" t="s">
        <v>12</v>
      </c>
      <c r="E44" s="37">
        <v>1</v>
      </c>
      <c r="F44" s="36">
        <v>15000</v>
      </c>
      <c r="G44" s="39">
        <f>E44*F44</f>
        <v>15000</v>
      </c>
      <c r="H44" s="2"/>
      <c r="I44" s="69"/>
    </row>
    <row r="45" spans="2:9" ht="22.5">
      <c r="B45" s="58">
        <f>B44+10</f>
        <v>300</v>
      </c>
      <c r="C45" s="38" t="s">
        <v>54</v>
      </c>
      <c r="D45" s="38" t="s">
        <v>6</v>
      </c>
      <c r="E45" s="37">
        <v>38</v>
      </c>
      <c r="F45" s="36">
        <v>9000</v>
      </c>
      <c r="G45" s="39">
        <f>E45*F45</f>
        <v>342000</v>
      </c>
      <c r="H45" s="2"/>
      <c r="I45" s="69"/>
    </row>
    <row r="46" spans="2:9" ht="15" customHeight="1">
      <c r="B46" s="42" t="s">
        <v>36</v>
      </c>
      <c r="C46" s="44"/>
      <c r="D46" s="45"/>
      <c r="E46" s="46"/>
      <c r="F46" s="47"/>
      <c r="G46" s="48"/>
      <c r="H46" s="2"/>
      <c r="I46" s="69"/>
    </row>
    <row r="47" spans="2:9" ht="15" customHeight="1">
      <c r="B47" s="58">
        <f>B45+10</f>
        <v>310</v>
      </c>
      <c r="C47" s="38" t="s">
        <v>57</v>
      </c>
      <c r="D47" s="38" t="s">
        <v>12</v>
      </c>
      <c r="E47" s="35">
        <v>1</v>
      </c>
      <c r="F47" s="36">
        <v>150000</v>
      </c>
      <c r="G47" s="39">
        <f>E47*F47</f>
        <v>150000</v>
      </c>
      <c r="H47" s="2"/>
      <c r="I47" s="69"/>
    </row>
    <row r="48" spans="2:9" ht="15" customHeight="1">
      <c r="B48" s="58">
        <v>320</v>
      </c>
      <c r="C48" s="38" t="s">
        <v>74</v>
      </c>
      <c r="D48" s="38" t="s">
        <v>12</v>
      </c>
      <c r="E48" s="35">
        <v>1</v>
      </c>
      <c r="F48" s="36">
        <v>50000</v>
      </c>
      <c r="G48" s="39">
        <f>E48*F48</f>
        <v>50000</v>
      </c>
      <c r="H48" s="2"/>
      <c r="I48" s="69"/>
    </row>
    <row r="49" spans="2:9" ht="15">
      <c r="B49" s="58">
        <v>330</v>
      </c>
      <c r="C49" s="38" t="s">
        <v>55</v>
      </c>
      <c r="D49" s="38" t="s">
        <v>6</v>
      </c>
      <c r="E49" s="37">
        <v>10</v>
      </c>
      <c r="F49" s="36">
        <v>250</v>
      </c>
      <c r="G49" s="39">
        <f>E49*F49</f>
        <v>2500</v>
      </c>
      <c r="H49" s="2"/>
      <c r="I49" s="69"/>
    </row>
    <row r="50" spans="2:9" ht="15" customHeight="1">
      <c r="B50" s="58">
        <f>B49+10</f>
        <v>340</v>
      </c>
      <c r="C50" s="38" t="s">
        <v>56</v>
      </c>
      <c r="D50" s="38" t="s">
        <v>6</v>
      </c>
      <c r="E50" s="37">
        <v>10</v>
      </c>
      <c r="F50" s="36">
        <v>300</v>
      </c>
      <c r="G50" s="39">
        <f>E50*F50</f>
        <v>3000</v>
      </c>
      <c r="I50" s="69"/>
    </row>
    <row r="51" spans="2:9" ht="16.5" thickBot="1">
      <c r="B51" s="49"/>
      <c r="C51" s="51" t="s">
        <v>20</v>
      </c>
      <c r="D51" s="52"/>
      <c r="E51" s="50"/>
      <c r="F51" s="53"/>
      <c r="G51" s="54">
        <f>SUM(G9:G50)</f>
        <v>3449230</v>
      </c>
      <c r="I51" s="69"/>
    </row>
    <row r="52" spans="2:9" ht="12.75" customHeight="1">
      <c r="B52" s="58"/>
      <c r="C52" s="38" t="s">
        <v>67</v>
      </c>
      <c r="D52" s="38"/>
      <c r="E52" s="70"/>
      <c r="F52" s="72">
        <v>0.15</v>
      </c>
      <c r="G52" s="61">
        <f>G51*F52</f>
        <v>517384.5</v>
      </c>
      <c r="I52" s="69"/>
    </row>
    <row r="53" spans="2:9" ht="12.75" customHeight="1">
      <c r="B53" s="58"/>
      <c r="C53" s="38" t="s">
        <v>68</v>
      </c>
      <c r="D53" s="38"/>
      <c r="E53" s="70"/>
      <c r="F53" s="72">
        <v>0.1</v>
      </c>
      <c r="G53" s="61">
        <f>G51*F53</f>
        <v>344923</v>
      </c>
      <c r="I53" s="69"/>
    </row>
    <row r="54" spans="2:9" ht="12.75" customHeight="1">
      <c r="B54" s="58"/>
      <c r="C54" s="38" t="s">
        <v>69</v>
      </c>
      <c r="D54" s="38"/>
      <c r="E54" s="70"/>
      <c r="F54" s="72">
        <v>0.05</v>
      </c>
      <c r="G54" s="61">
        <f>F54*(G51)</f>
        <v>172461.5</v>
      </c>
      <c r="I54" s="69"/>
    </row>
    <row r="55" spans="2:9" ht="12.75" customHeight="1">
      <c r="B55" s="83" t="s">
        <v>66</v>
      </c>
      <c r="C55" s="84"/>
      <c r="D55" s="77"/>
      <c r="E55" s="76"/>
      <c r="F55" s="75"/>
      <c r="G55" s="81">
        <f>G54+G53+G52+G51</f>
        <v>4483999</v>
      </c>
      <c r="I55" s="69"/>
    </row>
    <row r="56" spans="2:9" ht="12.75" customHeight="1">
      <c r="B56" s="58"/>
      <c r="C56" s="38" t="s">
        <v>70</v>
      </c>
      <c r="D56" s="38" t="s">
        <v>12</v>
      </c>
      <c r="E56" s="79">
        <v>1</v>
      </c>
      <c r="F56" s="80">
        <v>15000</v>
      </c>
      <c r="G56" s="61">
        <f>F56*E56</f>
        <v>15000</v>
      </c>
      <c r="I56" s="69"/>
    </row>
    <row r="57" spans="2:9" ht="12.75" customHeight="1">
      <c r="B57" s="58"/>
      <c r="C57" s="38" t="s">
        <v>71</v>
      </c>
      <c r="D57" s="38"/>
      <c r="E57" s="35"/>
      <c r="F57" s="63"/>
      <c r="G57" s="61">
        <v>50000</v>
      </c>
      <c r="I57" s="69"/>
    </row>
    <row r="58" spans="2:7" ht="12.75" customHeight="1" thickBot="1">
      <c r="B58" s="49"/>
      <c r="C58" s="68" t="s">
        <v>4</v>
      </c>
      <c r="D58" s="64"/>
      <c r="E58" s="65"/>
      <c r="F58" s="66"/>
      <c r="G58" s="67">
        <f>G51+G52+G57+G53+G54+G56</f>
        <v>4548999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</sheetData>
  <sheetProtection/>
  <mergeCells count="3">
    <mergeCell ref="B55:C55"/>
    <mergeCell ref="C1:G1"/>
    <mergeCell ref="B6:B7"/>
  </mergeCells>
  <printOptions horizontalCentered="1"/>
  <pageMargins left="0.7" right="0.7" top="0.75" bottom="0.75" header="0.3" footer="0.3"/>
  <pageSetup fitToHeight="1" fitToWidth="1" horizontalDpi="600" verticalDpi="600" orientation="portrait" scale="74" r:id="rId2"/>
  <headerFooter alignWithMargins="0">
    <oddFooter>&amp;L
&amp;C&amp;P of &amp;N&amp;R&amp;D</oddFooter>
  </headerFooter>
  <ignoredErrors>
    <ignoredError sqref="G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I36"/>
  <sheetViews>
    <sheetView zoomScalePageLayoutView="0" workbookViewId="0" topLeftCell="A1">
      <selection activeCell="J38" sqref="J38"/>
    </sheetView>
  </sheetViews>
  <sheetFormatPr defaultColWidth="9.140625" defaultRowHeight="12.75"/>
  <cols>
    <col min="5" max="5" width="11.28125" style="82" bestFit="1" customWidth="1"/>
    <col min="6" max="6" width="14.28125" style="82" bestFit="1" customWidth="1"/>
    <col min="7" max="7" width="12.28125" style="82" bestFit="1" customWidth="1"/>
    <col min="8" max="8" width="9.140625" style="82" customWidth="1"/>
    <col min="9" max="9" width="11.28125" style="82" bestFit="1" customWidth="1"/>
  </cols>
  <sheetData>
    <row r="11" spans="5:9" ht="12.75">
      <c r="E11" s="82" t="s">
        <v>86</v>
      </c>
      <c r="F11" s="82" t="s">
        <v>87</v>
      </c>
      <c r="G11" s="82" t="s">
        <v>88</v>
      </c>
      <c r="H11" s="82" t="s">
        <v>84</v>
      </c>
      <c r="I11" s="82" t="s">
        <v>85</v>
      </c>
    </row>
    <row r="12" spans="2:5" ht="12.75">
      <c r="B12" t="s">
        <v>80</v>
      </c>
      <c r="E12" s="82">
        <v>0</v>
      </c>
    </row>
    <row r="13" spans="2:9" ht="12.75">
      <c r="B13" t="s">
        <v>81</v>
      </c>
      <c r="E13" s="82">
        <v>0</v>
      </c>
      <c r="F13" s="82">
        <v>517385</v>
      </c>
      <c r="G13" s="82">
        <v>344923</v>
      </c>
      <c r="I13" s="82">
        <f aca="true" t="shared" si="0" ref="I13:I18">SUM(E13:H13)</f>
        <v>862308</v>
      </c>
    </row>
    <row r="14" spans="2:9" ht="12.75">
      <c r="B14" t="s">
        <v>82</v>
      </c>
      <c r="E14" s="82">
        <v>0</v>
      </c>
      <c r="G14" s="82">
        <v>50000</v>
      </c>
      <c r="I14" s="82">
        <f t="shared" si="0"/>
        <v>50000</v>
      </c>
    </row>
    <row r="15" spans="2:9" ht="12.75">
      <c r="B15" t="s">
        <v>83</v>
      </c>
      <c r="E15" s="82">
        <v>1000000</v>
      </c>
      <c r="F15" s="82">
        <v>1000000</v>
      </c>
      <c r="G15" s="82">
        <v>1449230</v>
      </c>
      <c r="I15" s="82">
        <f t="shared" si="0"/>
        <v>3449230</v>
      </c>
    </row>
    <row r="16" spans="2:9" ht="12.75">
      <c r="B16" t="s">
        <v>84</v>
      </c>
      <c r="E16" s="82">
        <v>187462</v>
      </c>
      <c r="G16" s="82">
        <v>0</v>
      </c>
      <c r="I16" s="82">
        <f t="shared" si="0"/>
        <v>187462</v>
      </c>
    </row>
    <row r="17" ht="12.75">
      <c r="I17" s="82">
        <f t="shared" si="0"/>
        <v>0</v>
      </c>
    </row>
    <row r="18" spans="2:9" ht="12.75">
      <c r="B18" t="s">
        <v>85</v>
      </c>
      <c r="E18" s="82">
        <f>SUM(E15:E17)</f>
        <v>1187462</v>
      </c>
      <c r="F18" s="82">
        <f>SUM(F12:F17)</f>
        <v>1517385</v>
      </c>
      <c r="G18" s="82">
        <f>SUM(G12:G17)</f>
        <v>1844153</v>
      </c>
      <c r="I18" s="82">
        <f t="shared" si="0"/>
        <v>4549000</v>
      </c>
    </row>
    <row r="24" spans="2:6" ht="15">
      <c r="B24" s="1" t="s">
        <v>75</v>
      </c>
      <c r="C24" s="4"/>
      <c r="D24" s="78"/>
      <c r="E24" s="3"/>
      <c r="F24" s="6">
        <v>775000</v>
      </c>
    </row>
    <row r="25" spans="2:6" ht="15">
      <c r="B25" s="1" t="s">
        <v>76</v>
      </c>
      <c r="C25" s="4"/>
      <c r="D25" s="5"/>
      <c r="E25" s="3"/>
      <c r="F25" s="6">
        <v>350000</v>
      </c>
    </row>
    <row r="26" spans="2:6" ht="15">
      <c r="B26" s="1" t="s">
        <v>77</v>
      </c>
      <c r="C26" s="4"/>
      <c r="D26" s="5"/>
      <c r="E26" s="3"/>
      <c r="F26" s="6">
        <v>45000</v>
      </c>
    </row>
    <row r="27" spans="2:6" ht="15">
      <c r="B27" s="1" t="s">
        <v>78</v>
      </c>
      <c r="C27" s="4"/>
      <c r="D27" s="5"/>
      <c r="E27" s="3"/>
      <c r="F27" s="6">
        <v>450000</v>
      </c>
    </row>
    <row r="28" spans="2:6" ht="15">
      <c r="B28" s="1" t="s">
        <v>79</v>
      </c>
      <c r="C28" s="4"/>
      <c r="D28" s="5"/>
      <c r="E28" s="3"/>
      <c r="F28" s="6">
        <v>250000</v>
      </c>
    </row>
    <row r="29" spans="2:6" ht="15">
      <c r="B29" s="1"/>
      <c r="C29" s="4"/>
      <c r="D29" s="5"/>
      <c r="E29" s="3"/>
      <c r="F29" s="6"/>
    </row>
    <row r="30" spans="2:6" ht="15">
      <c r="B30" s="1"/>
      <c r="C30" s="4"/>
      <c r="D30" s="5"/>
      <c r="E30" s="3"/>
      <c r="F30" s="6"/>
    </row>
    <row r="31" spans="2:6" ht="15">
      <c r="B31" s="1"/>
      <c r="C31" s="4"/>
      <c r="D31" s="5"/>
      <c r="E31" s="3"/>
      <c r="F31" s="6"/>
    </row>
    <row r="32" spans="2:6" ht="15">
      <c r="B32" s="1"/>
      <c r="C32" s="4"/>
      <c r="D32" s="5"/>
      <c r="E32" s="3"/>
      <c r="F32" s="6">
        <f>SUM(F24:F31)</f>
        <v>1870000</v>
      </c>
    </row>
    <row r="33" spans="2:6" ht="15">
      <c r="B33" s="1"/>
      <c r="C33" s="4"/>
      <c r="D33" s="5"/>
      <c r="E33" s="3"/>
      <c r="F33" s="6"/>
    </row>
    <row r="34" spans="2:6" ht="15">
      <c r="B34" s="1"/>
      <c r="C34" s="4"/>
      <c r="D34" s="5"/>
      <c r="E34" s="3"/>
      <c r="F34" s="6"/>
    </row>
    <row r="35" spans="2:6" ht="15">
      <c r="B35" s="1"/>
      <c r="C35" s="4"/>
      <c r="D35" s="5"/>
      <c r="E35" s="3"/>
      <c r="F35" s="6"/>
    </row>
    <row r="36" spans="2:6" ht="15">
      <c r="B36" s="1"/>
      <c r="C36" s="4"/>
      <c r="D36" s="5"/>
      <c r="E36" s="3"/>
      <c r="F36" s="6">
        <f>'Engineer''s Estimate'!G58-F32</f>
        <v>2678999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Derryl James</dc:creator>
  <cp:keywords/>
  <dc:description/>
  <cp:lastModifiedBy>nhart-brinkley</cp:lastModifiedBy>
  <cp:lastPrinted>2016-11-29T17:51:48Z</cp:lastPrinted>
  <dcterms:created xsi:type="dcterms:W3CDTF">2003-10-08T22:46:54Z</dcterms:created>
  <dcterms:modified xsi:type="dcterms:W3CDTF">2016-12-07T19:57:08Z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